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05"/>
  </bookViews>
  <sheets>
    <sheet name="Sheet1" sheetId="1" r:id="rId1"/>
  </sheets>
  <definedNames>
    <definedName name="_xlnm._FilterDatabase" localSheetId="0" hidden="1">Sheet1!$A$2:$E$69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<sst xmlns="http://schemas.openxmlformats.org/spreadsheetml/2006/main" count="75" uniqueCount="20">
  <si>
    <t>怀化市教育局2021年公开招聘市直公办学校教师专业测试成绩</t>
  </si>
  <si>
    <t>岗位代码</t>
  </si>
  <si>
    <t>岗位名称</t>
  </si>
  <si>
    <t>姓名</t>
  </si>
  <si>
    <t>准考证号</t>
  </si>
  <si>
    <t>专业测试抽签号</t>
  </si>
  <si>
    <t>专业测试总成绩</t>
  </si>
  <si>
    <t>初中音乐</t>
  </si>
  <si>
    <t>初中体育</t>
  </si>
  <si>
    <t>初中美术</t>
  </si>
  <si>
    <t>小学音乐1</t>
  </si>
  <si>
    <t>小学音乐2</t>
  </si>
  <si>
    <t>小学音乐3</t>
  </si>
  <si>
    <t>小学体育1</t>
  </si>
  <si>
    <t>小学体育2</t>
  </si>
  <si>
    <t>小学美术</t>
  </si>
  <si>
    <t>幼儿园教师1</t>
  </si>
  <si>
    <t>幼儿园教师2</t>
  </si>
  <si>
    <t>幼儿园教师3</t>
  </si>
  <si>
    <t>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</si>
</sst>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7" fillId="4" borderId="2" applyNumberFormat="false" applyAlignment="false" applyProtection="false">
      <alignment vertical="center"/>
    </xf>
    <xf numFmtId="0" fontId="10" fillId="7" borderId="4" applyNumberFormat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1" fillId="4" borderId="5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23" fillId="29" borderId="5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justify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abSelected="1" view="pageBreakPreview" zoomScaleNormal="100" zoomScaleSheetLayoutView="100" topLeftCell="A45" workbookViewId="0">
      <selection activeCell="F69" sqref="F69"/>
    </sheetView>
  </sheetViews>
  <sheetFormatPr defaultColWidth="9" defaultRowHeight="15" customHeight="true" outlineLevelCol="5"/>
  <cols>
    <col min="1" max="1" width="5.75" style="1" customWidth="true"/>
    <col min="2" max="2" width="12.125" style="1" customWidth="true"/>
    <col min="3" max="3" width="8.125" style="1" customWidth="true"/>
    <col min="4" max="4" width="11.25" style="1" customWidth="true"/>
    <col min="5" max="5" width="9.25" style="1" customWidth="true"/>
    <col min="6" max="6" width="9.625" style="1" customWidth="true"/>
    <col min="7" max="16384" width="9" style="1"/>
  </cols>
  <sheetData>
    <row r="1" s="1" customFormat="true" ht="63" customHeight="true" spans="1:6">
      <c r="A1" s="3" t="s">
        <v>0</v>
      </c>
      <c r="B1" s="3"/>
      <c r="C1" s="3"/>
      <c r="D1" s="3"/>
      <c r="E1" s="3"/>
      <c r="F1" s="3"/>
    </row>
    <row r="2" s="1" customFormat="true" ht="54" customHeight="true" spans="1:6">
      <c r="A2" s="4" t="s">
        <v>1</v>
      </c>
      <c r="B2" s="5" t="s">
        <v>2</v>
      </c>
      <c r="C2" s="5" t="s">
        <v>3</v>
      </c>
      <c r="D2" s="5" t="s">
        <v>4</v>
      </c>
      <c r="E2" s="7" t="s">
        <v>5</v>
      </c>
      <c r="F2" s="4" t="s">
        <v>6</v>
      </c>
    </row>
    <row r="3" s="1" customFormat="true" ht="23" customHeight="true" spans="1:6">
      <c r="A3" s="6" t="str">
        <f>"015"</f>
        <v>015</v>
      </c>
      <c r="B3" s="6" t="s">
        <v>7</v>
      </c>
      <c r="C3" s="6" t="str">
        <f>"谢鑫"</f>
        <v>谢鑫</v>
      </c>
      <c r="D3" s="6" t="str">
        <f>"2021020125"</f>
        <v>2021020125</v>
      </c>
      <c r="E3" s="6">
        <v>3</v>
      </c>
      <c r="F3" s="6">
        <v>89.33</v>
      </c>
    </row>
    <row r="4" s="1" customFormat="true" ht="23" customHeight="true" spans="1:6">
      <c r="A4" s="6" t="str">
        <f>"015"</f>
        <v>015</v>
      </c>
      <c r="B4" s="6" t="s">
        <v>7</v>
      </c>
      <c r="C4" s="6" t="str">
        <f>"谢侠"</f>
        <v>谢侠</v>
      </c>
      <c r="D4" s="6" t="str">
        <f>"2021020217"</f>
        <v>2021020217</v>
      </c>
      <c r="E4" s="6">
        <v>2</v>
      </c>
      <c r="F4" s="6">
        <v>91.33</v>
      </c>
    </row>
    <row r="5" s="1" customFormat="true" ht="23" customHeight="true" spans="1:6">
      <c r="A5" s="6" t="str">
        <f>"015"</f>
        <v>015</v>
      </c>
      <c r="B5" s="6" t="s">
        <v>7</v>
      </c>
      <c r="C5" s="6" t="str">
        <f>"吴珮溱"</f>
        <v>吴珮溱</v>
      </c>
      <c r="D5" s="6" t="str">
        <f>"2021020120"</f>
        <v>2021020120</v>
      </c>
      <c r="E5" s="6">
        <v>1</v>
      </c>
      <c r="F5" s="6">
        <v>86.97</v>
      </c>
    </row>
    <row r="6" s="1" customFormat="true" ht="23" customHeight="true" spans="1:6">
      <c r="A6" s="6" t="str">
        <f>"016"</f>
        <v>016</v>
      </c>
      <c r="B6" s="6" t="s">
        <v>8</v>
      </c>
      <c r="C6" s="6" t="str">
        <f>"张建旭"</f>
        <v>张建旭</v>
      </c>
      <c r="D6" s="6" t="str">
        <f>"2021020910"</f>
        <v>2021020910</v>
      </c>
      <c r="E6" s="6">
        <v>11</v>
      </c>
      <c r="F6" s="6">
        <v>84.7</v>
      </c>
    </row>
    <row r="7" s="1" customFormat="true" ht="23" customHeight="true" spans="1:6">
      <c r="A7" s="6" t="str">
        <f>"016"</f>
        <v>016</v>
      </c>
      <c r="B7" s="6" t="s">
        <v>8</v>
      </c>
      <c r="C7" s="6" t="str">
        <f>"向玉葵"</f>
        <v>向玉葵</v>
      </c>
      <c r="D7" s="6" t="str">
        <f>"2021020907"</f>
        <v>2021020907</v>
      </c>
      <c r="E7" s="6">
        <v>12</v>
      </c>
      <c r="F7" s="6">
        <v>97.5</v>
      </c>
    </row>
    <row r="8" s="1" customFormat="true" ht="23" customHeight="true" spans="1:6">
      <c r="A8" s="6" t="str">
        <f>"017"</f>
        <v>017</v>
      </c>
      <c r="B8" s="6" t="s">
        <v>9</v>
      </c>
      <c r="C8" s="6" t="str">
        <f>"田依雨"</f>
        <v>田依雨</v>
      </c>
      <c r="D8" s="6" t="str">
        <f>"2021021502"</f>
        <v>2021021502</v>
      </c>
      <c r="E8" s="6">
        <v>2</v>
      </c>
      <c r="F8" s="6">
        <v>92</v>
      </c>
    </row>
    <row r="9" s="1" customFormat="true" ht="23" customHeight="true" spans="1:6">
      <c r="A9" s="6" t="str">
        <f>"017"</f>
        <v>017</v>
      </c>
      <c r="B9" s="6" t="s">
        <v>9</v>
      </c>
      <c r="C9" s="6" t="str">
        <f>"尹雯婷"</f>
        <v>尹雯婷</v>
      </c>
      <c r="D9" s="6" t="str">
        <f>"2021021512"</f>
        <v>2021021512</v>
      </c>
      <c r="E9" s="6">
        <v>3</v>
      </c>
      <c r="F9" s="6">
        <v>83.6</v>
      </c>
    </row>
    <row r="10" s="1" customFormat="true" ht="23" customHeight="true" spans="1:6">
      <c r="A10" s="6" t="str">
        <f>"017"</f>
        <v>017</v>
      </c>
      <c r="B10" s="6" t="s">
        <v>9</v>
      </c>
      <c r="C10" s="6" t="str">
        <f>"李苏曼"</f>
        <v>李苏曼</v>
      </c>
      <c r="D10" s="6" t="str">
        <f>"2021021401"</f>
        <v>2021021401</v>
      </c>
      <c r="E10" s="6">
        <v>4</v>
      </c>
      <c r="F10" s="6">
        <v>89</v>
      </c>
    </row>
    <row r="11" s="1" customFormat="true" ht="23" customHeight="true" spans="1:6">
      <c r="A11" s="6" t="str">
        <f t="shared" ref="A11:A13" si="0">"026"</f>
        <v>026</v>
      </c>
      <c r="B11" s="6" t="s">
        <v>10</v>
      </c>
      <c r="C11" s="6" t="str">
        <f>"杨玲"</f>
        <v>杨玲</v>
      </c>
      <c r="D11" s="6" t="str">
        <f>"2021020603"</f>
        <v>2021020603</v>
      </c>
      <c r="E11" s="6">
        <v>5</v>
      </c>
      <c r="F11" s="6">
        <v>83.5</v>
      </c>
    </row>
    <row r="12" s="1" customFormat="true" ht="23" customHeight="true" spans="1:6">
      <c r="A12" s="6" t="str">
        <f t="shared" si="0"/>
        <v>026</v>
      </c>
      <c r="B12" s="6" t="s">
        <v>10</v>
      </c>
      <c r="C12" s="6" t="str">
        <f>"张怡帆"</f>
        <v>张怡帆</v>
      </c>
      <c r="D12" s="6" t="str">
        <f>"2021020528"</f>
        <v>2021020528</v>
      </c>
      <c r="E12" s="6">
        <v>6</v>
      </c>
      <c r="F12" s="6">
        <v>90.33</v>
      </c>
    </row>
    <row r="13" s="2" customFormat="true" ht="23" customHeight="true" spans="1:6">
      <c r="A13" s="6" t="str">
        <f t="shared" si="0"/>
        <v>026</v>
      </c>
      <c r="B13" s="6" t="s">
        <v>10</v>
      </c>
      <c r="C13" s="6" t="str">
        <f>"田慧生"</f>
        <v>田慧生</v>
      </c>
      <c r="D13" s="6" t="str">
        <f>"2021020612"</f>
        <v>2021020612</v>
      </c>
      <c r="E13" s="6">
        <v>4</v>
      </c>
      <c r="F13" s="6">
        <v>88</v>
      </c>
    </row>
    <row r="14" s="1" customFormat="true" ht="23" customHeight="true" spans="1:6">
      <c r="A14" s="6" t="str">
        <f>"027"</f>
        <v>027</v>
      </c>
      <c r="B14" s="6" t="s">
        <v>11</v>
      </c>
      <c r="C14" s="6" t="str">
        <f>"刘蕊菲"</f>
        <v>刘蕊菲</v>
      </c>
      <c r="D14" s="6" t="str">
        <f>"2021020722"</f>
        <v>2021020722</v>
      </c>
      <c r="E14" s="6">
        <v>7</v>
      </c>
      <c r="F14" s="6">
        <v>92.17</v>
      </c>
    </row>
    <row r="15" s="1" customFormat="true" ht="23" customHeight="true" spans="1:6">
      <c r="A15" s="6" t="str">
        <f>"027"</f>
        <v>027</v>
      </c>
      <c r="B15" s="6" t="s">
        <v>11</v>
      </c>
      <c r="C15" s="6" t="str">
        <f>"袁丹"</f>
        <v>袁丹</v>
      </c>
      <c r="D15" s="6" t="str">
        <f>"2021020626"</f>
        <v>2021020626</v>
      </c>
      <c r="E15" s="6">
        <v>8</v>
      </c>
      <c r="F15" s="6">
        <v>89.67</v>
      </c>
    </row>
    <row r="16" s="1" customFormat="true" ht="23" customHeight="true" spans="1:6">
      <c r="A16" s="6" t="str">
        <f>"027"</f>
        <v>027</v>
      </c>
      <c r="B16" s="6" t="s">
        <v>11</v>
      </c>
      <c r="C16" s="6" t="str">
        <f>"张宸宁"</f>
        <v>张宸宁</v>
      </c>
      <c r="D16" s="6" t="str">
        <f>"2021020624"</f>
        <v>2021020624</v>
      </c>
      <c r="E16" s="6">
        <v>9</v>
      </c>
      <c r="F16" s="6">
        <v>93.23</v>
      </c>
    </row>
    <row r="17" s="1" customFormat="true" ht="23" customHeight="true" spans="1:6">
      <c r="A17" s="6" t="str">
        <f>"028"</f>
        <v>028</v>
      </c>
      <c r="B17" s="6" t="s">
        <v>12</v>
      </c>
      <c r="C17" s="6" t="str">
        <f>"唐诗荟"</f>
        <v>唐诗荟</v>
      </c>
      <c r="D17" s="6" t="str">
        <f>"2021020827"</f>
        <v>2021020827</v>
      </c>
      <c r="E17" s="6">
        <v>10</v>
      </c>
      <c r="F17" s="6">
        <v>87.67</v>
      </c>
    </row>
    <row r="18" s="1" customFormat="true" ht="23" customHeight="true" spans="1:6">
      <c r="A18" s="6" t="str">
        <f>"028"</f>
        <v>028</v>
      </c>
      <c r="B18" s="6" t="s">
        <v>12</v>
      </c>
      <c r="C18" s="6" t="str">
        <f>"宾宇"</f>
        <v>宾宇</v>
      </c>
      <c r="D18" s="6" t="str">
        <f>"2021020823"</f>
        <v>2021020823</v>
      </c>
      <c r="E18" s="6">
        <v>11</v>
      </c>
      <c r="F18" s="6">
        <v>92.6</v>
      </c>
    </row>
    <row r="19" s="1" customFormat="true" ht="23" customHeight="true" spans="1:6">
      <c r="A19" s="6" t="str">
        <f>"028"</f>
        <v>028</v>
      </c>
      <c r="B19" s="6" t="s">
        <v>12</v>
      </c>
      <c r="C19" s="6" t="str">
        <f>"杨慧"</f>
        <v>杨慧</v>
      </c>
      <c r="D19" s="6" t="str">
        <f>"2021020818"</f>
        <v>2021020818</v>
      </c>
      <c r="E19" s="6">
        <v>12</v>
      </c>
      <c r="F19" s="6">
        <v>86.13</v>
      </c>
    </row>
    <row r="20" s="1" customFormat="true" ht="23" customHeight="true" spans="1:6">
      <c r="A20" s="6" t="str">
        <f>"029"</f>
        <v>029</v>
      </c>
      <c r="B20" s="6" t="s">
        <v>13</v>
      </c>
      <c r="C20" s="6" t="str">
        <f>"夏颖"</f>
        <v>夏颖</v>
      </c>
      <c r="D20" s="6" t="str">
        <f>"2021021013"</f>
        <v>2021021013</v>
      </c>
      <c r="E20" s="6">
        <v>6</v>
      </c>
      <c r="F20" s="6">
        <v>90</v>
      </c>
    </row>
    <row r="21" s="1" customFormat="true" ht="23" customHeight="true" spans="1:6">
      <c r="A21" s="6" t="str">
        <f t="shared" ref="A21:A31" si="1">"029"</f>
        <v>029</v>
      </c>
      <c r="B21" s="6" t="s">
        <v>13</v>
      </c>
      <c r="C21" s="6" t="str">
        <f>"张平秋"</f>
        <v>张平秋</v>
      </c>
      <c r="D21" s="6" t="str">
        <f>"2021021005"</f>
        <v>2021021005</v>
      </c>
      <c r="E21" s="6">
        <v>9</v>
      </c>
      <c r="F21" s="6">
        <v>53.9</v>
      </c>
    </row>
    <row r="22" s="1" customFormat="true" ht="23" customHeight="true" spans="1:6">
      <c r="A22" s="6" t="str">
        <f t="shared" si="1"/>
        <v>029</v>
      </c>
      <c r="B22" s="6" t="s">
        <v>13</v>
      </c>
      <c r="C22" s="6" t="str">
        <f>"向助伟"</f>
        <v>向助伟</v>
      </c>
      <c r="D22" s="6" t="str">
        <f>"2021020919"</f>
        <v>2021020919</v>
      </c>
      <c r="E22" s="6">
        <v>8</v>
      </c>
      <c r="F22" s="6">
        <v>53.6</v>
      </c>
    </row>
    <row r="23" s="1" customFormat="true" ht="23" customHeight="true" spans="1:6">
      <c r="A23" s="6" t="str">
        <f t="shared" si="1"/>
        <v>029</v>
      </c>
      <c r="B23" s="6" t="s">
        <v>13</v>
      </c>
      <c r="C23" s="6" t="str">
        <f>"刘颜梽"</f>
        <v>刘颜梽</v>
      </c>
      <c r="D23" s="6" t="str">
        <f>"2021021022"</f>
        <v>2021021022</v>
      </c>
      <c r="E23" s="6">
        <v>4</v>
      </c>
      <c r="F23" s="6">
        <v>90</v>
      </c>
    </row>
    <row r="24" s="1" customFormat="true" ht="23" customHeight="true" spans="1:6">
      <c r="A24" s="6" t="str">
        <f t="shared" si="1"/>
        <v>029</v>
      </c>
      <c r="B24" s="6" t="s">
        <v>13</v>
      </c>
      <c r="C24" s="6" t="str">
        <f>"黄风"</f>
        <v>黄风</v>
      </c>
      <c r="D24" s="6" t="str">
        <f>"2021021107"</f>
        <v>2021021107</v>
      </c>
      <c r="E24" s="6">
        <v>1</v>
      </c>
      <c r="F24" s="6">
        <v>73.4</v>
      </c>
    </row>
    <row r="25" s="1" customFormat="true" ht="23" customHeight="true" spans="1:6">
      <c r="A25" s="6" t="str">
        <f t="shared" si="1"/>
        <v>029</v>
      </c>
      <c r="B25" s="6" t="s">
        <v>13</v>
      </c>
      <c r="C25" s="6" t="str">
        <f>"尹先祯"</f>
        <v>尹先祯</v>
      </c>
      <c r="D25" s="6" t="str">
        <f>"2021021007"</f>
        <v>2021021007</v>
      </c>
      <c r="E25" s="6">
        <v>13</v>
      </c>
      <c r="F25" s="6">
        <v>52.8</v>
      </c>
    </row>
    <row r="26" s="1" customFormat="true" ht="23" customHeight="true" spans="1:6">
      <c r="A26" s="6" t="str">
        <f t="shared" si="1"/>
        <v>029</v>
      </c>
      <c r="B26" s="6" t="s">
        <v>13</v>
      </c>
      <c r="C26" s="6" t="str">
        <f>"杨广召"</f>
        <v>杨广召</v>
      </c>
      <c r="D26" s="6" t="str">
        <f>"2021021008"</f>
        <v>2021021008</v>
      </c>
      <c r="E26" s="6">
        <v>2</v>
      </c>
      <c r="F26" s="6">
        <v>86.3</v>
      </c>
    </row>
    <row r="27" s="1" customFormat="true" ht="23" customHeight="true" spans="1:6">
      <c r="A27" s="6" t="str">
        <f t="shared" si="1"/>
        <v>029</v>
      </c>
      <c r="B27" s="6" t="s">
        <v>13</v>
      </c>
      <c r="C27" s="6" t="str">
        <f>"刘威"</f>
        <v>刘威</v>
      </c>
      <c r="D27" s="6" t="str">
        <f>"2021020928"</f>
        <v>2021020928</v>
      </c>
      <c r="E27" s="6">
        <v>7</v>
      </c>
      <c r="F27" s="6">
        <v>58.8</v>
      </c>
    </row>
    <row r="28" s="1" customFormat="true" ht="23" customHeight="true" spans="1:6">
      <c r="A28" s="6" t="str">
        <f t="shared" si="1"/>
        <v>029</v>
      </c>
      <c r="B28" s="6" t="s">
        <v>13</v>
      </c>
      <c r="C28" s="6" t="str">
        <f>"吴隆"</f>
        <v>吴隆</v>
      </c>
      <c r="D28" s="6" t="str">
        <f>"2021021103"</f>
        <v>2021021103</v>
      </c>
      <c r="E28" s="6">
        <v>14</v>
      </c>
      <c r="F28" s="6">
        <v>92.9</v>
      </c>
    </row>
    <row r="29" s="1" customFormat="true" ht="23" customHeight="true" spans="1:6">
      <c r="A29" s="6" t="str">
        <f t="shared" si="1"/>
        <v>029</v>
      </c>
      <c r="B29" s="6" t="s">
        <v>13</v>
      </c>
      <c r="C29" s="6" t="str">
        <f>"杨尧"</f>
        <v>杨尧</v>
      </c>
      <c r="D29" s="6" t="str">
        <f>"2021021016"</f>
        <v>2021021016</v>
      </c>
      <c r="E29" s="6">
        <v>5</v>
      </c>
      <c r="F29" s="6">
        <v>84.3</v>
      </c>
    </row>
    <row r="30" s="1" customFormat="true" ht="23" customHeight="true" spans="1:6">
      <c r="A30" s="6" t="str">
        <f t="shared" si="1"/>
        <v>029</v>
      </c>
      <c r="B30" s="6" t="s">
        <v>13</v>
      </c>
      <c r="C30" s="6" t="str">
        <f>"杨先凯"</f>
        <v>杨先凯</v>
      </c>
      <c r="D30" s="6" t="str">
        <f>"2021021105"</f>
        <v>2021021105</v>
      </c>
      <c r="E30" s="6">
        <v>10</v>
      </c>
      <c r="F30" s="6">
        <v>82.1</v>
      </c>
    </row>
    <row r="31" s="1" customFormat="true" ht="23" customHeight="true" spans="1:6">
      <c r="A31" s="6" t="str">
        <f t="shared" si="1"/>
        <v>029</v>
      </c>
      <c r="B31" s="6" t="s">
        <v>13</v>
      </c>
      <c r="C31" s="6" t="str">
        <f>"田峰"</f>
        <v>田峰</v>
      </c>
      <c r="D31" s="6" t="str">
        <f>"2021020918"</f>
        <v>2021020918</v>
      </c>
      <c r="E31" s="6">
        <v>3</v>
      </c>
      <c r="F31" s="6">
        <v>68.5</v>
      </c>
    </row>
    <row r="32" s="1" customFormat="true" ht="23" customHeight="true" spans="1:6">
      <c r="A32" s="6" t="str">
        <f>"030"</f>
        <v>030</v>
      </c>
      <c r="B32" s="6" t="s">
        <v>14</v>
      </c>
      <c r="C32" s="6" t="str">
        <f>"张俏文"</f>
        <v>张俏文</v>
      </c>
      <c r="D32" s="6" t="str">
        <f>"2021021114"</f>
        <v>2021021114</v>
      </c>
      <c r="E32" s="6">
        <v>15</v>
      </c>
      <c r="F32" s="6">
        <v>64</v>
      </c>
    </row>
    <row r="33" s="1" customFormat="true" ht="23" customHeight="true" spans="1:6">
      <c r="A33" s="6" t="str">
        <f>"030"</f>
        <v>030</v>
      </c>
      <c r="B33" s="6" t="s">
        <v>14</v>
      </c>
      <c r="C33" s="6" t="str">
        <f>"杨贤增"</f>
        <v>杨贤增</v>
      </c>
      <c r="D33" s="6" t="str">
        <f>"2021021116"</f>
        <v>2021021116</v>
      </c>
      <c r="E33" s="6">
        <v>16</v>
      </c>
      <c r="F33" s="6">
        <v>60.4</v>
      </c>
    </row>
    <row r="34" s="1" customFormat="true" ht="23" customHeight="true" spans="1:6">
      <c r="A34" s="6" t="str">
        <f>"030"</f>
        <v>030</v>
      </c>
      <c r="B34" s="6" t="s">
        <v>14</v>
      </c>
      <c r="C34" s="6" t="str">
        <f>"熊南川"</f>
        <v>熊南川</v>
      </c>
      <c r="D34" s="6" t="str">
        <f>"2021021123"</f>
        <v>2021021123</v>
      </c>
      <c r="E34" s="6">
        <v>17</v>
      </c>
      <c r="F34" s="6">
        <v>46.7</v>
      </c>
    </row>
    <row r="35" s="1" customFormat="true" ht="23" customHeight="true" spans="1:6">
      <c r="A35" s="6" t="str">
        <f>"031"</f>
        <v>031</v>
      </c>
      <c r="B35" s="6" t="s">
        <v>15</v>
      </c>
      <c r="C35" s="6" t="str">
        <f>"张静"</f>
        <v>张静</v>
      </c>
      <c r="D35" s="6" t="str">
        <f>"2021021804"</f>
        <v>2021021804</v>
      </c>
      <c r="E35" s="6">
        <v>6</v>
      </c>
      <c r="F35" s="6">
        <v>91</v>
      </c>
    </row>
    <row r="36" s="1" customFormat="true" ht="23" customHeight="true" spans="1:6">
      <c r="A36" s="6" t="str">
        <f>"031"</f>
        <v>031</v>
      </c>
      <c r="B36" s="6" t="s">
        <v>15</v>
      </c>
      <c r="C36" s="6" t="str">
        <f>"杨淑媛"</f>
        <v>杨淑媛</v>
      </c>
      <c r="D36" s="6" t="str">
        <f>"2021021812"</f>
        <v>2021021812</v>
      </c>
      <c r="E36" s="6">
        <v>5</v>
      </c>
      <c r="F36" s="6">
        <v>84.6</v>
      </c>
    </row>
    <row r="37" s="1" customFormat="true" ht="23" customHeight="true" spans="1:6">
      <c r="A37" s="6" t="str">
        <f>"031"</f>
        <v>031</v>
      </c>
      <c r="B37" s="6" t="s">
        <v>15</v>
      </c>
      <c r="C37" s="6" t="str">
        <f>"唐青容"</f>
        <v>唐青容</v>
      </c>
      <c r="D37" s="6" t="str">
        <f>"2021021811"</f>
        <v>2021021811</v>
      </c>
      <c r="E37" s="6">
        <v>1</v>
      </c>
      <c r="F37" s="6">
        <v>90</v>
      </c>
    </row>
    <row r="38" s="1" customFormat="true" ht="23" customHeight="true" spans="1:6">
      <c r="A38" s="6" t="str">
        <f>"035"</f>
        <v>035</v>
      </c>
      <c r="B38" s="6" t="s">
        <v>16</v>
      </c>
      <c r="C38" s="6" t="str">
        <f>"杨顺松"</f>
        <v>杨顺松</v>
      </c>
      <c r="D38" s="6" t="str">
        <f>"2021021930"</f>
        <v>2021021930</v>
      </c>
      <c r="E38" s="6">
        <v>2</v>
      </c>
      <c r="F38" s="6">
        <v>82.97</v>
      </c>
    </row>
    <row r="39" s="1" customFormat="true" ht="23" customHeight="true" spans="1:6">
      <c r="A39" s="6" t="str">
        <f>"035"</f>
        <v>035</v>
      </c>
      <c r="B39" s="6" t="s">
        <v>16</v>
      </c>
      <c r="C39" s="6" t="str">
        <f>"易子程"</f>
        <v>易子程</v>
      </c>
      <c r="D39" s="6" t="str">
        <f>"2021022002"</f>
        <v>2021022002</v>
      </c>
      <c r="E39" s="6">
        <v>1</v>
      </c>
      <c r="F39" s="6">
        <v>78.02</v>
      </c>
    </row>
    <row r="40" s="1" customFormat="true" ht="23" customHeight="true" spans="1:6">
      <c r="A40" s="6" t="str">
        <f t="shared" ref="A40:A50" si="2">"036"</f>
        <v>036</v>
      </c>
      <c r="B40" s="6" t="s">
        <v>17</v>
      </c>
      <c r="C40" s="6" t="str">
        <f>"向琼琼"</f>
        <v>向琼琼</v>
      </c>
      <c r="D40" s="6" t="str">
        <f>"2021022010"</f>
        <v>2021022010</v>
      </c>
      <c r="E40" s="6">
        <v>8</v>
      </c>
      <c r="F40" s="6">
        <v>79.61</v>
      </c>
    </row>
    <row r="41" s="1" customFormat="true" ht="23" customHeight="true" spans="1:6">
      <c r="A41" s="6" t="str">
        <f t="shared" si="2"/>
        <v>036</v>
      </c>
      <c r="B41" s="6" t="s">
        <v>17</v>
      </c>
      <c r="C41" s="6" t="str">
        <f>"石清华"</f>
        <v>石清华</v>
      </c>
      <c r="D41" s="6" t="str">
        <f>"2021022006"</f>
        <v>2021022006</v>
      </c>
      <c r="E41" s="6">
        <v>5</v>
      </c>
      <c r="F41" s="6">
        <v>83.13</v>
      </c>
    </row>
    <row r="42" s="1" customFormat="true" ht="23" customHeight="true" spans="1:6">
      <c r="A42" s="6" t="str">
        <f t="shared" si="2"/>
        <v>036</v>
      </c>
      <c r="B42" s="6" t="s">
        <v>17</v>
      </c>
      <c r="C42" s="6" t="str">
        <f>"周蕾蕾"</f>
        <v>周蕾蕾</v>
      </c>
      <c r="D42" s="6" t="str">
        <f>"2021022014"</f>
        <v>2021022014</v>
      </c>
      <c r="E42" s="6">
        <v>3</v>
      </c>
      <c r="F42" s="6">
        <v>75.63</v>
      </c>
    </row>
    <row r="43" s="1" customFormat="true" ht="23" customHeight="true" spans="1:6">
      <c r="A43" s="6" t="str">
        <f t="shared" si="2"/>
        <v>036</v>
      </c>
      <c r="B43" s="6" t="s">
        <v>17</v>
      </c>
      <c r="C43" s="6" t="str">
        <f>"仇佳源"</f>
        <v>仇佳源</v>
      </c>
      <c r="D43" s="6" t="str">
        <f>"2021022007"</f>
        <v>2021022007</v>
      </c>
      <c r="E43" s="6">
        <v>7</v>
      </c>
      <c r="F43" s="6">
        <v>79.17</v>
      </c>
    </row>
    <row r="44" s="1" customFormat="true" ht="23" customHeight="true" spans="1:6">
      <c r="A44" s="6" t="str">
        <f t="shared" si="2"/>
        <v>036</v>
      </c>
      <c r="B44" s="6" t="s">
        <v>17</v>
      </c>
      <c r="C44" s="6" t="str">
        <f>"邹雅洁"</f>
        <v>邹雅洁</v>
      </c>
      <c r="D44" s="6" t="str">
        <f>"2021022012"</f>
        <v>2021022012</v>
      </c>
      <c r="E44" s="6">
        <v>6</v>
      </c>
      <c r="F44" s="6">
        <v>86.83</v>
      </c>
    </row>
    <row r="45" s="1" customFormat="true" ht="23" customHeight="true" spans="1:6">
      <c r="A45" s="6" t="str">
        <f t="shared" si="2"/>
        <v>036</v>
      </c>
      <c r="B45" s="6" t="s">
        <v>17</v>
      </c>
      <c r="C45" s="6" t="str">
        <f>"李卓妍"</f>
        <v>李卓妍</v>
      </c>
      <c r="D45" s="6" t="str">
        <f>"2021022013"</f>
        <v>2021022013</v>
      </c>
      <c r="E45" s="6">
        <v>4</v>
      </c>
      <c r="F45" s="6">
        <v>94.1</v>
      </c>
    </row>
    <row r="46" s="1" customFormat="true" ht="23" customHeight="true" spans="1:6">
      <c r="A46" s="6" t="str">
        <f t="shared" ref="A46:A69" si="3">"037"</f>
        <v>037</v>
      </c>
      <c r="B46" s="6" t="s">
        <v>18</v>
      </c>
      <c r="C46" s="6" t="str">
        <f>"夏欢"</f>
        <v>夏欢</v>
      </c>
      <c r="D46" s="6" t="str">
        <f>"2021022315"</f>
        <v>2021022315</v>
      </c>
      <c r="E46" s="6">
        <v>19</v>
      </c>
      <c r="F46" s="6">
        <v>83.36</v>
      </c>
    </row>
    <row r="47" s="1" customFormat="true" ht="23" customHeight="true" spans="1:6">
      <c r="A47" s="6" t="str">
        <f t="shared" si="3"/>
        <v>037</v>
      </c>
      <c r="B47" s="6" t="s">
        <v>18</v>
      </c>
      <c r="C47" s="6" t="str">
        <f>"武玲慧"</f>
        <v>武玲慧</v>
      </c>
      <c r="D47" s="6" t="str">
        <f>"2021022209"</f>
        <v>2021022209</v>
      </c>
      <c r="E47" s="6">
        <v>14</v>
      </c>
      <c r="F47" s="6">
        <v>82.26</v>
      </c>
    </row>
    <row r="48" s="1" customFormat="true" ht="23" customHeight="true" spans="1:6">
      <c r="A48" s="6" t="str">
        <f t="shared" si="3"/>
        <v>037</v>
      </c>
      <c r="B48" s="6" t="s">
        <v>18</v>
      </c>
      <c r="C48" s="6" t="str">
        <f>"易路遥"</f>
        <v>易路遥</v>
      </c>
      <c r="D48" s="6" t="str">
        <f>"2021022221"</f>
        <v>2021022221</v>
      </c>
      <c r="E48" s="6">
        <v>30</v>
      </c>
      <c r="F48" s="6">
        <v>82.76</v>
      </c>
    </row>
    <row r="49" s="1" customFormat="true" ht="23" customHeight="true" spans="1:6">
      <c r="A49" s="6" t="str">
        <f t="shared" si="3"/>
        <v>037</v>
      </c>
      <c r="B49" s="6" t="s">
        <v>18</v>
      </c>
      <c r="C49" s="6" t="str">
        <f>"刘阿敏"</f>
        <v>刘阿敏</v>
      </c>
      <c r="D49" s="6" t="str">
        <f>"2021022205"</f>
        <v>2021022205</v>
      </c>
      <c r="E49" s="6">
        <v>25</v>
      </c>
      <c r="F49" s="6">
        <v>80.34</v>
      </c>
    </row>
    <row r="50" s="1" customFormat="true" ht="23" customHeight="true" spans="1:6">
      <c r="A50" s="6" t="str">
        <f t="shared" si="3"/>
        <v>037</v>
      </c>
      <c r="B50" s="6" t="s">
        <v>18</v>
      </c>
      <c r="C50" s="6" t="str">
        <f>"邓艳芳"</f>
        <v>邓艳芳</v>
      </c>
      <c r="D50" s="6" t="str">
        <f>"2021022103"</f>
        <v>2021022103</v>
      </c>
      <c r="E50" s="6">
        <v>16</v>
      </c>
      <c r="F50" s="6">
        <v>91.76</v>
      </c>
    </row>
    <row r="51" s="1" customFormat="true" ht="23" customHeight="true" spans="1:6">
      <c r="A51" s="6" t="str">
        <f t="shared" si="3"/>
        <v>037</v>
      </c>
      <c r="B51" s="6" t="s">
        <v>18</v>
      </c>
      <c r="C51" s="6" t="str">
        <f>"舒帆"</f>
        <v>舒帆</v>
      </c>
      <c r="D51" s="6" t="str">
        <f>"2021022128"</f>
        <v>2021022128</v>
      </c>
      <c r="E51" s="6">
        <v>32</v>
      </c>
      <c r="F51" s="6">
        <v>88.53</v>
      </c>
    </row>
    <row r="52" s="1" customFormat="true" ht="23" customHeight="true" spans="1:6">
      <c r="A52" s="6" t="str">
        <f t="shared" si="3"/>
        <v>037</v>
      </c>
      <c r="B52" s="6" t="s">
        <v>18</v>
      </c>
      <c r="C52" s="6" t="str">
        <f>"孙雅兰"</f>
        <v>孙雅兰</v>
      </c>
      <c r="D52" s="6" t="str">
        <f>"2021022416"</f>
        <v>2021022416</v>
      </c>
      <c r="E52" s="6">
        <v>24</v>
      </c>
      <c r="F52" s="6">
        <v>78.81</v>
      </c>
    </row>
    <row r="53" s="1" customFormat="true" ht="23" customHeight="true" spans="1:6">
      <c r="A53" s="6" t="str">
        <f t="shared" si="3"/>
        <v>037</v>
      </c>
      <c r="B53" s="6" t="s">
        <v>18</v>
      </c>
      <c r="C53" s="6" t="str">
        <f>"杨冬芝"</f>
        <v>杨冬芝</v>
      </c>
      <c r="D53" s="6" t="str">
        <f>"2021022212"</f>
        <v>2021022212</v>
      </c>
      <c r="E53" s="6">
        <v>12</v>
      </c>
      <c r="F53" s="6">
        <v>82.04</v>
      </c>
    </row>
    <row r="54" s="1" customFormat="true" ht="23" customHeight="true" spans="1:6">
      <c r="A54" s="6" t="str">
        <f t="shared" si="3"/>
        <v>037</v>
      </c>
      <c r="B54" s="6" t="s">
        <v>18</v>
      </c>
      <c r="C54" s="6" t="str">
        <f>"石玉青"</f>
        <v>石玉青</v>
      </c>
      <c r="D54" s="6" t="str">
        <f>"2021022121"</f>
        <v>2021022121</v>
      </c>
      <c r="E54" s="6">
        <v>10</v>
      </c>
      <c r="F54" s="6">
        <v>83.86</v>
      </c>
    </row>
    <row r="55" s="1" customFormat="true" ht="23" customHeight="true" spans="1:6">
      <c r="A55" s="6" t="str">
        <f t="shared" si="3"/>
        <v>037</v>
      </c>
      <c r="B55" s="6" t="s">
        <v>18</v>
      </c>
      <c r="C55" s="6" t="str">
        <f>"王梦祝"</f>
        <v>王梦祝</v>
      </c>
      <c r="D55" s="6" t="str">
        <f>"2021022329"</f>
        <v>2021022329</v>
      </c>
      <c r="E55" s="6">
        <v>20</v>
      </c>
      <c r="F55" s="6">
        <v>85.69</v>
      </c>
    </row>
    <row r="56" s="1" customFormat="true" ht="23" customHeight="true" spans="1:6">
      <c r="A56" s="6" t="str">
        <f t="shared" si="3"/>
        <v>037</v>
      </c>
      <c r="B56" s="6" t="s">
        <v>18</v>
      </c>
      <c r="C56" s="6" t="str">
        <f>"荆月"</f>
        <v>荆月</v>
      </c>
      <c r="D56" s="6" t="str">
        <f>"2021022309"</f>
        <v>2021022309</v>
      </c>
      <c r="E56" s="6">
        <v>22</v>
      </c>
      <c r="F56" s="6">
        <v>83.73</v>
      </c>
    </row>
    <row r="57" s="1" customFormat="true" ht="23" customHeight="true" spans="1:6">
      <c r="A57" s="6" t="str">
        <f t="shared" si="3"/>
        <v>037</v>
      </c>
      <c r="B57" s="6" t="s">
        <v>18</v>
      </c>
      <c r="C57" s="6" t="str">
        <f>"陈玫君"</f>
        <v>陈玫君</v>
      </c>
      <c r="D57" s="6" t="str">
        <f>"2021022304"</f>
        <v>2021022304</v>
      </c>
      <c r="E57" s="6">
        <v>9</v>
      </c>
      <c r="F57" s="6">
        <v>84.97</v>
      </c>
    </row>
    <row r="58" s="1" customFormat="true" ht="23" customHeight="true" spans="1:6">
      <c r="A58" s="6" t="str">
        <f t="shared" si="3"/>
        <v>037</v>
      </c>
      <c r="B58" s="6" t="s">
        <v>18</v>
      </c>
      <c r="C58" s="6" t="str">
        <f>"刘美君"</f>
        <v>刘美君</v>
      </c>
      <c r="D58" s="6" t="str">
        <f>"2021022512"</f>
        <v>2021022512</v>
      </c>
      <c r="E58" s="6">
        <v>21</v>
      </c>
      <c r="F58" s="6">
        <v>80.77</v>
      </c>
    </row>
    <row r="59" s="1" customFormat="true" ht="23" customHeight="true" spans="1:6">
      <c r="A59" s="6" t="str">
        <f t="shared" si="3"/>
        <v>037</v>
      </c>
      <c r="B59" s="6" t="s">
        <v>18</v>
      </c>
      <c r="C59" s="6" t="str">
        <f>"谭姗"</f>
        <v>谭姗</v>
      </c>
      <c r="D59" s="6" t="str">
        <f>"2021022225"</f>
        <v>2021022225</v>
      </c>
      <c r="E59" s="6">
        <v>26</v>
      </c>
      <c r="F59" s="6">
        <v>82.85</v>
      </c>
    </row>
    <row r="60" s="1" customFormat="true" ht="23" customHeight="true" spans="1:6">
      <c r="A60" s="6" t="str">
        <f t="shared" si="3"/>
        <v>037</v>
      </c>
      <c r="B60" s="6" t="s">
        <v>18</v>
      </c>
      <c r="C60" s="6" t="str">
        <f>"黄梅"</f>
        <v>黄梅</v>
      </c>
      <c r="D60" s="6" t="str">
        <f>"2021022104"</f>
        <v>2021022104</v>
      </c>
      <c r="E60" s="6">
        <v>23</v>
      </c>
      <c r="F60" s="6">
        <v>80.16</v>
      </c>
    </row>
    <row r="61" s="1" customFormat="true" ht="23" customHeight="true" spans="1:6">
      <c r="A61" s="6" t="str">
        <f t="shared" si="3"/>
        <v>037</v>
      </c>
      <c r="B61" s="6" t="s">
        <v>18</v>
      </c>
      <c r="C61" s="6" t="str">
        <f>"张珊钰"</f>
        <v>张珊钰</v>
      </c>
      <c r="D61" s="6" t="str">
        <f>"2021022203"</f>
        <v>2021022203</v>
      </c>
      <c r="E61" s="6">
        <v>17</v>
      </c>
      <c r="F61" s="6">
        <v>87.56</v>
      </c>
    </row>
    <row r="62" s="1" customFormat="true" ht="23" customHeight="true" spans="1:6">
      <c r="A62" s="6" t="str">
        <f t="shared" si="3"/>
        <v>037</v>
      </c>
      <c r="B62" s="6" t="s">
        <v>18</v>
      </c>
      <c r="C62" s="6" t="str">
        <f>"张兰"</f>
        <v>张兰</v>
      </c>
      <c r="D62" s="6" t="str">
        <f>"2021022216"</f>
        <v>2021022216</v>
      </c>
      <c r="E62" s="6">
        <v>15</v>
      </c>
      <c r="F62" s="6">
        <v>82.1</v>
      </c>
    </row>
    <row r="63" s="1" customFormat="true" ht="23" customHeight="true" spans="1:6">
      <c r="A63" s="6" t="str">
        <f t="shared" si="3"/>
        <v>037</v>
      </c>
      <c r="B63" s="6" t="s">
        <v>18</v>
      </c>
      <c r="C63" s="6" t="str">
        <f>"李洋"</f>
        <v>李洋</v>
      </c>
      <c r="D63" s="6" t="str">
        <f>"2021022425"</f>
        <v>2021022425</v>
      </c>
      <c r="E63" s="6">
        <v>18</v>
      </c>
      <c r="F63" s="6">
        <v>90.7</v>
      </c>
    </row>
    <row r="64" s="1" customFormat="true" ht="23" customHeight="true" spans="1:6">
      <c r="A64" s="6" t="str">
        <f t="shared" si="3"/>
        <v>037</v>
      </c>
      <c r="B64" s="6" t="s">
        <v>18</v>
      </c>
      <c r="C64" s="6" t="str">
        <f>"田淑珍"</f>
        <v>田淑珍</v>
      </c>
      <c r="D64" s="6" t="str">
        <f>"2021022117"</f>
        <v>2021022117</v>
      </c>
      <c r="E64" s="6" t="s">
        <v>19</v>
      </c>
      <c r="F64" s="6">
        <v>0</v>
      </c>
    </row>
    <row r="65" s="1" customFormat="true" ht="23" customHeight="true" spans="1:6">
      <c r="A65" s="6" t="str">
        <f t="shared" si="3"/>
        <v>037</v>
      </c>
      <c r="B65" s="6" t="s">
        <v>18</v>
      </c>
      <c r="C65" s="6" t="str">
        <f>"曾琴"</f>
        <v>曾琴</v>
      </c>
      <c r="D65" s="6" t="str">
        <f>"2021022330"</f>
        <v>2021022330</v>
      </c>
      <c r="E65" s="6">
        <v>27</v>
      </c>
      <c r="F65" s="6">
        <v>78.88</v>
      </c>
    </row>
    <row r="66" s="1" customFormat="true" ht="23" customHeight="true" spans="1:6">
      <c r="A66" s="6" t="str">
        <f t="shared" si="3"/>
        <v>037</v>
      </c>
      <c r="B66" s="6" t="s">
        <v>18</v>
      </c>
      <c r="C66" s="6" t="str">
        <f>"石文娟"</f>
        <v>石文娟</v>
      </c>
      <c r="D66" s="6" t="str">
        <f>"2021022509"</f>
        <v>2021022509</v>
      </c>
      <c r="E66" s="6">
        <v>31</v>
      </c>
      <c r="F66" s="6">
        <v>77.47</v>
      </c>
    </row>
    <row r="67" s="1" customFormat="true" ht="23" customHeight="true" spans="1:6">
      <c r="A67" s="6" t="str">
        <f t="shared" si="3"/>
        <v>037</v>
      </c>
      <c r="B67" s="6" t="s">
        <v>18</v>
      </c>
      <c r="C67" s="6" t="str">
        <f>"张玲"</f>
        <v>张玲</v>
      </c>
      <c r="D67" s="6" t="str">
        <f>"2021022105"</f>
        <v>2021022105</v>
      </c>
      <c r="E67" s="6">
        <v>28</v>
      </c>
      <c r="F67" s="6">
        <v>81.47</v>
      </c>
    </row>
    <row r="68" s="1" customFormat="true" ht="23" customHeight="true" spans="1:6">
      <c r="A68" s="6" t="str">
        <f t="shared" si="3"/>
        <v>037</v>
      </c>
      <c r="B68" s="6" t="s">
        <v>18</v>
      </c>
      <c r="C68" s="6" t="str">
        <f>"李漫鸿"</f>
        <v>李漫鸿</v>
      </c>
      <c r="D68" s="6" t="str">
        <f>"2021022017"</f>
        <v>2021022017</v>
      </c>
      <c r="E68" s="6">
        <v>29</v>
      </c>
      <c r="F68" s="6">
        <v>86.1</v>
      </c>
    </row>
    <row r="69" s="1" customFormat="true" ht="23" customHeight="true" spans="1:6">
      <c r="A69" s="6" t="str">
        <f t="shared" si="3"/>
        <v>037</v>
      </c>
      <c r="B69" s="6" t="s">
        <v>18</v>
      </c>
      <c r="C69" s="6" t="str">
        <f>"毛妍霏"</f>
        <v>毛妍霏</v>
      </c>
      <c r="D69" s="6" t="str">
        <f>"2021022501"</f>
        <v>2021022501</v>
      </c>
      <c r="E69" s="6">
        <v>11</v>
      </c>
      <c r="F69" s="6">
        <v>80.41</v>
      </c>
    </row>
  </sheetData>
  <mergeCells count="1">
    <mergeCell ref="A1:F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2021-11-15T01:54:00Z</dcterms:created>
  <dcterms:modified xsi:type="dcterms:W3CDTF">2021-11-15T16:36:31Z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